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E43"/>
  <c r="E49"/>
  <c r="E63"/>
  <c r="E62"/>
  <c r="E25"/>
  <c r="G33"/>
  <c r="E61"/>
  <c r="E26"/>
  <c r="E50" l="1"/>
  <c r="E53" l="1"/>
  <c r="D14"/>
  <c r="G51" l="1"/>
  <c r="G43" l="1"/>
  <c r="E27" l="1"/>
  <c r="E28"/>
  <c r="E66" l="1"/>
  <c r="C8" l="1"/>
  <c r="D17"/>
  <c r="E51"/>
  <c r="G39"/>
  <c r="E39"/>
  <c r="G29"/>
  <c r="E29"/>
  <c r="F44" l="1"/>
  <c r="F33"/>
  <c r="F34" s="1"/>
  <c r="F63"/>
  <c r="F61"/>
  <c r="F64" s="1"/>
  <c r="F43"/>
  <c r="F45" s="1"/>
  <c r="F26"/>
  <c r="F49"/>
  <c r="C45"/>
  <c r="C64"/>
  <c r="C34"/>
  <c r="F62"/>
  <c r="F25"/>
  <c r="C57"/>
  <c r="C39"/>
  <c r="C29"/>
  <c r="F50"/>
  <c r="F53"/>
  <c r="F28"/>
  <c r="F27"/>
  <c r="H63"/>
  <c r="H39"/>
  <c r="H51"/>
  <c r="F55"/>
  <c r="F54"/>
  <c r="F38"/>
  <c r="F39" s="1"/>
  <c r="H49"/>
  <c r="H54"/>
  <c r="F56"/>
  <c r="G57"/>
  <c r="H57" s="1"/>
  <c r="H62"/>
  <c r="H25"/>
  <c r="H26"/>
  <c r="H27"/>
  <c r="H28"/>
  <c r="H29"/>
  <c r="H38"/>
  <c r="H44"/>
  <c r="H50"/>
  <c r="H53"/>
  <c r="H55"/>
  <c r="H56"/>
  <c r="F29" l="1"/>
  <c r="F51"/>
  <c r="F57" s="1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<sst xmlns="http://schemas.openxmlformats.org/spreadsheetml/2006/main" count="129" uniqueCount="60">
  <si>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</si>
  <si>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</si>
  <si>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</si>
  <si>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</si>
  <si>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</si>
  <si>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</si>
  <si>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</si>
  <si>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</si>
  <si>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</si>
  <si>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</si>
  <si>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</si>
  <si>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</si>
  <si>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</si>
  <si>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</si>
  <si>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</si>
  <si>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</si>
  <si>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</si>
  <si>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</si>
  <si>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</si>
  <si>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</si>
  <si>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</si>
  <si>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</si>
  <si>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</si>
  <si>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</si>
  <si>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</si>
  <si>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</si>
  <si>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</si>
  <si>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</si>
  <si>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</si>
  <si>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</si>
  <si>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</si>
  <si>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</si>
  <si>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</si>
  <si>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</si>
  <si>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</si>
  <si>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</si>
  <si>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</si>
  <si>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</si>
  <si>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</si>
  <si>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</si>
  <si>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</si>
  <si>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</si>
  <si>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</si>
  <si>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</si>
  <si>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</si>
  <si>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</si>
  <si>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</si>
  <si>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</si>
  <si>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</si>
  <si>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</si>
  <si>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</si>
  <si>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</si>
  <si>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</si>
  <si>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</si>
  <si>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</si>
  <si>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</si>
  <si>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</si>
  <si>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д.1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</si>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</sst>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8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443.64</v>
      </c>
      <c r="D8" s="3"/>
    </row>
    <row r="9" spans="1:9">
      <c r="A9" s="2"/>
      <c r="B9" s="4" t="s">
        <v>3</v>
      </c>
      <c r="C9" s="5">
        <v>443.64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42" t="s">
        <v>5</v>
      </c>
      <c r="B12" s="43"/>
      <c r="C12" s="43"/>
      <c r="D12" s="44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88381.66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88381.66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31527.71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56853.950000000004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5" t="s">
        <v>14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38" t="s">
        <v>15</v>
      </c>
      <c r="B23" s="38" t="s">
        <v>16</v>
      </c>
      <c r="C23" s="40" t="s">
        <v>17</v>
      </c>
      <c r="D23" s="41"/>
      <c r="E23" s="40" t="s">
        <v>18</v>
      </c>
      <c r="F23" s="41"/>
      <c r="G23" s="40" t="s">
        <v>19</v>
      </c>
      <c r="H23" s="41"/>
      <c r="I23" s="21" t="s">
        <v>20</v>
      </c>
    </row>
    <row r="24" spans="1:9" ht="34.5">
      <c r="A24" s="39"/>
      <c r="B24" s="39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7637.5</f>
        <v>7637.5</v>
      </c>
      <c r="F25" s="26">
        <f>E25/$C$8/6</f>
        <v>2.8692558530941006</v>
      </c>
      <c r="G25" s="25">
        <v>12000</v>
      </c>
      <c r="H25" s="26">
        <f>G25/$C$8/12</f>
        <v>2.2540798845911101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841.43</f>
        <v>841.43</v>
      </c>
      <c r="F26" s="26">
        <f>E26/$C$8/6</f>
        <v>0.3161084062152496</v>
      </c>
      <c r="G26" s="25">
        <v>2000</v>
      </c>
      <c r="H26" s="26">
        <f>G26/$C$8/12</f>
        <v>0.375679980765185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f>21036.96*C9/71332.64</f>
        <v>130.83543430328669</v>
      </c>
      <c r="F27" s="26">
        <f>E27/$C$8/6</f>
        <v>4.9152253442463371E-2</v>
      </c>
      <c r="G27" s="25">
        <v>1000</v>
      </c>
      <c r="H27" s="26">
        <f>G27/$C$8/12</f>
        <v>0.1878399903825925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80480*C9/71332.64</f>
        <v>500.53029300471701</v>
      </c>
      <c r="F28" s="26">
        <f>E28/$C$8/6</f>
        <v>0.1880392108484045</v>
      </c>
      <c r="G28" s="25">
        <v>2000</v>
      </c>
      <c r="H28" s="26">
        <f>G28/$C$8/12</f>
        <v>0.375679980765185</v>
      </c>
      <c r="I28" s="23"/>
    </row>
    <row r="29" spans="1:9" ht="50.25" customHeight="1">
      <c r="A29" s="27"/>
      <c r="B29" s="27" t="s">
        <v>26</v>
      </c>
      <c r="C29" s="28">
        <f>D29*$C$8*8</f>
        <v>14835.321599999999</v>
      </c>
      <c r="D29" s="28">
        <v>4.18</v>
      </c>
      <c r="E29" s="28">
        <f>SUM(E25:E28)</f>
        <v>9110.2957273080028</v>
      </c>
      <c r="F29" s="28">
        <f>SUM(F25:F28)</f>
        <v>3.422555723600218</v>
      </c>
      <c r="G29" s="28">
        <f>SUM(G25:G28)</f>
        <v>17000</v>
      </c>
      <c r="H29" s="28">
        <f>G29/$C$8/12</f>
        <v>3.1932798365040722</v>
      </c>
      <c r="I29" s="27"/>
    </row>
    <row r="30" spans="1:9">
      <c r="A30" s="35" t="s">
        <v>27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 t="s">
        <v>15</v>
      </c>
      <c r="B31" s="38" t="s">
        <v>16</v>
      </c>
      <c r="C31" s="40" t="s">
        <v>17</v>
      </c>
      <c r="D31" s="41"/>
      <c r="E31" s="40" t="s">
        <v>18</v>
      </c>
      <c r="F31" s="41"/>
      <c r="G31" s="40" t="s">
        <v>19</v>
      </c>
      <c r="H31" s="41"/>
      <c r="I31" s="21" t="s">
        <v>20</v>
      </c>
    </row>
    <row r="32" spans="1:9" ht="34.5">
      <c r="A32" s="39"/>
      <c r="B32" s="39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v>6721.88</v>
      </c>
      <c r="F33" s="26">
        <f>E33/$C$8/6</f>
        <v>2.5252757491058815</v>
      </c>
      <c r="G33" s="25">
        <f>4.45*12*443.64</f>
        <v>23690.376</v>
      </c>
      <c r="H33" s="26">
        <f>G33/$C$8/12</f>
        <v>4.45</v>
      </c>
      <c r="I33" s="22" t="s">
        <v>58</v>
      </c>
    </row>
    <row r="34" spans="1:9" ht="33" customHeight="1">
      <c r="A34" s="27"/>
      <c r="B34" s="27" t="s">
        <v>29</v>
      </c>
      <c r="C34" s="28">
        <f>D34*$C$8*8</f>
        <v>7311.1872000000003</v>
      </c>
      <c r="D34" s="28">
        <v>2.06</v>
      </c>
      <c r="E34" s="28">
        <f>SUM(E33:E33)</f>
        <v>6721.88</v>
      </c>
      <c r="F34" s="28">
        <f>SUM(F33:F33)</f>
        <v>2.5252757491058815</v>
      </c>
      <c r="G34" s="28">
        <f>SUM(G33:G33)</f>
        <v>23690.376</v>
      </c>
      <c r="H34" s="28">
        <f>G34/$C$8/12</f>
        <v>4.45</v>
      </c>
      <c r="I34" s="27"/>
    </row>
    <row r="35" spans="1:9">
      <c r="A35" s="35" t="s">
        <v>30</v>
      </c>
      <c r="B35" s="36"/>
      <c r="C35" s="36"/>
      <c r="D35" s="36"/>
      <c r="E35" s="36"/>
      <c r="F35" s="36"/>
      <c r="G35" s="36"/>
      <c r="H35" s="36"/>
      <c r="I35" s="37"/>
    </row>
    <row r="36" spans="1:9">
      <c r="A36" s="38" t="s">
        <v>15</v>
      </c>
      <c r="B36" s="38" t="s">
        <v>16</v>
      </c>
      <c r="C36" s="40" t="s">
        <v>17</v>
      </c>
      <c r="D36" s="41"/>
      <c r="E36" s="40" t="s">
        <v>18</v>
      </c>
      <c r="F36" s="41"/>
      <c r="G36" s="40" t="s">
        <v>19</v>
      </c>
      <c r="H36" s="41"/>
      <c r="I36" s="21" t="s">
        <v>20</v>
      </c>
    </row>
    <row r="37" spans="1:9" ht="34.5">
      <c r="A37" s="39"/>
      <c r="B37" s="39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/>
      <c r="F38" s="26">
        <f>E38/$C$8/12</f>
        <v>0</v>
      </c>
      <c r="G38" s="25"/>
      <c r="H38" s="26">
        <f>G38/$C$8/12</f>
        <v>0</v>
      </c>
      <c r="I38" s="22" t="s">
        <v>59</v>
      </c>
    </row>
    <row r="39" spans="1:9" ht="48.75" customHeight="1">
      <c r="A39" s="27"/>
      <c r="B39" s="27" t="s">
        <v>32</v>
      </c>
      <c r="C39" s="28">
        <f>D39*$C$8*8</f>
        <v>0</v>
      </c>
      <c r="D39" s="28">
        <v>0</v>
      </c>
      <c r="E39" s="28">
        <f>SUM(E38:E38)</f>
        <v>0</v>
      </c>
      <c r="F39" s="28">
        <f>SUM(F38:F38)</f>
        <v>0</v>
      </c>
      <c r="G39" s="28">
        <f>SUM(G38:G38)</f>
        <v>0</v>
      </c>
      <c r="H39" s="28">
        <f>G39/$C$8/12</f>
        <v>0</v>
      </c>
      <c r="I39" s="27"/>
    </row>
    <row r="40" spans="1:9">
      <c r="A40" s="35" t="s">
        <v>33</v>
      </c>
      <c r="B40" s="36"/>
      <c r="C40" s="36"/>
      <c r="D40" s="36"/>
      <c r="E40" s="36"/>
      <c r="F40" s="36"/>
      <c r="G40" s="36"/>
      <c r="H40" s="36"/>
      <c r="I40" s="37"/>
    </row>
    <row r="41" spans="1:9">
      <c r="A41" s="38" t="s">
        <v>15</v>
      </c>
      <c r="B41" s="38" t="s">
        <v>16</v>
      </c>
      <c r="C41" s="40" t="s">
        <v>17</v>
      </c>
      <c r="D41" s="41"/>
      <c r="E41" s="40" t="s">
        <v>18</v>
      </c>
      <c r="F41" s="41"/>
      <c r="G41" s="40" t="s">
        <v>19</v>
      </c>
      <c r="H41" s="41"/>
      <c r="I41" s="21" t="s">
        <v>20</v>
      </c>
    </row>
    <row r="42" spans="1:9" ht="34.5">
      <c r="A42" s="39"/>
      <c r="B42" s="39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34</v>
      </c>
      <c r="C43" s="25"/>
      <c r="D43" s="25"/>
      <c r="E43" s="25">
        <f>5098.5</f>
        <v>5098.5</v>
      </c>
      <c r="F43" s="26">
        <f>E43/$C$8/6</f>
        <v>1.9154043819312958</v>
      </c>
      <c r="G43" s="25">
        <f>10000</f>
        <v>10000</v>
      </c>
      <c r="H43" s="26">
        <f>G43/$C$8/12</f>
        <v>1.8783999038259249</v>
      </c>
      <c r="I43" s="22"/>
    </row>
    <row r="44" spans="1:9">
      <c r="A44" s="24">
        <v>2</v>
      </c>
      <c r="B44" s="23" t="s">
        <v>35</v>
      </c>
      <c r="C44" s="25"/>
      <c r="D44" s="25"/>
      <c r="E44" s="25">
        <v>942.56</v>
      </c>
      <c r="F44" s="26">
        <f>E44/$C$8/6</f>
        <v>0.35410092267003274</v>
      </c>
      <c r="G44" s="25">
        <v>8000</v>
      </c>
      <c r="H44" s="26">
        <f>G44/$C$8/12</f>
        <v>1.50271992306074</v>
      </c>
      <c r="I44" s="23"/>
    </row>
    <row r="45" spans="1:9" ht="48.75" customHeight="1">
      <c r="A45" s="27"/>
      <c r="B45" s="27" t="s">
        <v>36</v>
      </c>
      <c r="C45" s="28">
        <f>D45*$C$8*8</f>
        <v>12599.375999999998</v>
      </c>
      <c r="D45" s="28">
        <v>3.55</v>
      </c>
      <c r="E45" s="28">
        <f>SUM(E43:E44)</f>
        <v>6041.0599999999995</v>
      </c>
      <c r="F45" s="28">
        <f>SUM(F43:F44)</f>
        <v>2.2695053046013287</v>
      </c>
      <c r="G45" s="28">
        <f>SUM(G43:G44)</f>
        <v>18000</v>
      </c>
      <c r="H45" s="28">
        <f>G45/$C$8/12</f>
        <v>3.3811198268866653</v>
      </c>
      <c r="I45" s="27"/>
    </row>
    <row r="46" spans="1:9">
      <c r="A46" s="35" t="s">
        <v>37</v>
      </c>
      <c r="B46" s="36"/>
      <c r="C46" s="36"/>
      <c r="D46" s="36"/>
      <c r="E46" s="36"/>
      <c r="F46" s="36"/>
      <c r="G46" s="36"/>
      <c r="H46" s="36"/>
      <c r="I46" s="37"/>
    </row>
    <row r="47" spans="1:9">
      <c r="A47" s="38" t="s">
        <v>15</v>
      </c>
      <c r="B47" s="38" t="s">
        <v>16</v>
      </c>
      <c r="C47" s="40" t="s">
        <v>17</v>
      </c>
      <c r="D47" s="41"/>
      <c r="E47" s="40" t="s">
        <v>18</v>
      </c>
      <c r="F47" s="41"/>
      <c r="G47" s="40" t="s">
        <v>19</v>
      </c>
      <c r="H47" s="41"/>
      <c r="I47" s="21" t="s">
        <v>20</v>
      </c>
    </row>
    <row r="48" spans="1:9" ht="34.5">
      <c r="A48" s="39"/>
      <c r="B48" s="39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f>749.5</f>
        <v>749.5</v>
      </c>
      <c r="F49" s="26">
        <f>E49/$C$8/6</f>
        <v>0.28157214558350613</v>
      </c>
      <c r="G49" s="25">
        <v>2000</v>
      </c>
      <c r="H49" s="26">
        <f>G49/$C$8/12</f>
        <v>0.375679980765185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f>229.9</f>
        <v>229.9</v>
      </c>
      <c r="F50" s="26">
        <f>E50/$C$8/6</f>
        <v>8.636882757791603E-2</v>
      </c>
      <c r="G50" s="25">
        <v>500</v>
      </c>
      <c r="H50" s="26">
        <f>G50/$C$8/12</f>
        <v>9.3919995191296249E-2</v>
      </c>
      <c r="I50" s="23"/>
    </row>
    <row r="51" spans="1:9" ht="31.5" customHeight="1">
      <c r="A51" s="24">
        <v>3</v>
      </c>
      <c r="B51" s="23" t="s">
        <v>38</v>
      </c>
      <c r="C51" s="25"/>
      <c r="D51" s="25"/>
      <c r="E51" s="25">
        <f>E53+E54+E55+E56</f>
        <v>163.36000000000001</v>
      </c>
      <c r="F51" s="25">
        <f>F53+F54+F55+F56</f>
        <v>6.137108165780062E-2</v>
      </c>
      <c r="G51" s="25">
        <f>G53+G54+G55+G56</f>
        <v>22400</v>
      </c>
      <c r="H51" s="26">
        <f>G51/$C$8/12</f>
        <v>4.2076157845700717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163.36</f>
        <v>163.36000000000001</v>
      </c>
      <c r="F53" s="26">
        <f>E53/$C$8/6</f>
        <v>6.137108165780062E-2</v>
      </c>
      <c r="G53" s="30">
        <v>500</v>
      </c>
      <c r="H53" s="26">
        <f t="shared" ref="H53:H56" si="0">G53/$C$8/12</f>
        <v>9.3919995191296249E-2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 t="shared" ref="F54:F56" si="1">E54/$C$8/12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 t="shared" si="1"/>
        <v>0</v>
      </c>
      <c r="G55" s="30">
        <v>21900</v>
      </c>
      <c r="H55" s="26">
        <f t="shared" si="0"/>
        <v>4.1136957893787756</v>
      </c>
      <c r="I55" s="29"/>
    </row>
    <row r="56" spans="1:9" ht="21.75" customHeight="1">
      <c r="A56" s="29"/>
      <c r="B56" s="29"/>
      <c r="C56" s="30"/>
      <c r="D56" s="30"/>
      <c r="E56" s="30"/>
      <c r="F56" s="26">
        <f t="shared" si="1"/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9724.5888000000014</v>
      </c>
      <c r="D57" s="28">
        <v>2.74</v>
      </c>
      <c r="E57" s="28">
        <f>SUM(E49:E51)</f>
        <v>1142.76</v>
      </c>
      <c r="F57" s="28">
        <f>SUM(F49:F51)</f>
        <v>0.4293120548192228</v>
      </c>
      <c r="G57" s="28">
        <f>SUM(G49:G51)</f>
        <v>24900</v>
      </c>
      <c r="H57" s="28">
        <f>G57/$C$8/12</f>
        <v>4.6772157605265532</v>
      </c>
      <c r="I57" s="27"/>
    </row>
    <row r="58" spans="1:9">
      <c r="A58" s="35" t="s">
        <v>43</v>
      </c>
      <c r="B58" s="36"/>
      <c r="C58" s="36"/>
      <c r="D58" s="36"/>
      <c r="E58" s="36"/>
      <c r="F58" s="36"/>
      <c r="G58" s="36"/>
      <c r="H58" s="36"/>
      <c r="I58" s="37"/>
    </row>
    <row r="59" spans="1:9">
      <c r="A59" s="38" t="s">
        <v>15</v>
      </c>
      <c r="B59" s="38" t="s">
        <v>16</v>
      </c>
      <c r="C59" s="40" t="s">
        <v>17</v>
      </c>
      <c r="D59" s="41"/>
      <c r="E59" s="40" t="s">
        <v>18</v>
      </c>
      <c r="F59" s="41"/>
      <c r="G59" s="40" t="s">
        <v>19</v>
      </c>
      <c r="H59" s="41"/>
      <c r="I59" s="21" t="s">
        <v>20</v>
      </c>
    </row>
    <row r="60" spans="1:9" ht="22.5" customHeight="1">
      <c r="A60" s="39"/>
      <c r="B60" s="39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44</v>
      </c>
      <c r="C61" s="25"/>
      <c r="D61" s="25"/>
      <c r="E61" s="25">
        <f>995.31</f>
        <v>995.31</v>
      </c>
      <c r="F61" s="26">
        <f>E61/$C$8/6</f>
        <v>0.37391804165539627</v>
      </c>
      <c r="G61" s="25">
        <v>1500</v>
      </c>
      <c r="H61" s="26">
        <f>G61/$C$8/12</f>
        <v>0.28175998557388876</v>
      </c>
      <c r="I61" s="22"/>
    </row>
    <row r="62" spans="1:9" ht="26.25" customHeight="1">
      <c r="A62" s="24">
        <v>2</v>
      </c>
      <c r="B62" s="23" t="s">
        <v>45</v>
      </c>
      <c r="C62" s="25"/>
      <c r="D62" s="25"/>
      <c r="E62" s="25">
        <f>595.89</f>
        <v>595.89</v>
      </c>
      <c r="F62" s="26">
        <f>E62/$C$8/6</f>
        <v>0.22386394373816609</v>
      </c>
      <c r="G62" s="25">
        <v>500</v>
      </c>
      <c r="H62" s="26">
        <f>G62/$C$8/12</f>
        <v>9.3919995191296249E-2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f>285</f>
        <v>285</v>
      </c>
      <c r="F63" s="26">
        <f>E63/$C$8/6</f>
        <v>0.10706879451807773</v>
      </c>
      <c r="G63" s="25">
        <v>500</v>
      </c>
      <c r="H63" s="26">
        <f>G63/$C$8/12</f>
        <v>9.3919995191296249E-2</v>
      </c>
      <c r="I63" s="23"/>
    </row>
    <row r="64" spans="1:9" ht="19.5" customHeight="1">
      <c r="A64" s="27"/>
      <c r="B64" s="27" t="s">
        <v>47</v>
      </c>
      <c r="C64" s="28">
        <f>D64*$C$8*8</f>
        <v>12936.5424</v>
      </c>
      <c r="D64" s="28">
        <v>3.645</v>
      </c>
      <c r="E64" s="28">
        <f>SUM(E61:E63)</f>
        <v>1876.1999999999998</v>
      </c>
      <c r="F64" s="28">
        <f>SUM(F61:F63)</f>
        <v>0.70485077991164014</v>
      </c>
      <c r="G64" s="28">
        <f>SUM(G61:G63)</f>
        <v>2500</v>
      </c>
      <c r="H64" s="28">
        <f>G64/$C$8/12</f>
        <v>0.46959997595648123</v>
      </c>
      <c r="I64" s="27"/>
    </row>
    <row r="65" spans="1:9" s="50" customFormat="1">
      <c r="A65" s="48"/>
      <c r="B65" s="48" t="s">
        <v>48</v>
      </c>
      <c r="C65" s="49">
        <f>C29+C34+C39+C45+C57+C64</f>
        <v>57407.015999999996</v>
      </c>
      <c r="D65" s="49"/>
      <c r="E65" s="49">
        <f>((E29+E34+E39+E45+E57+E64)*1.05)*1.18</f>
        <v>30841.43050613462</v>
      </c>
      <c r="F65" s="49"/>
      <c r="G65" s="49">
        <f>G29+G34+G39+G45+G57+G64</f>
        <v>86090.376000000004</v>
      </c>
      <c r="H65" s="49"/>
      <c r="I65" s="48"/>
    </row>
    <row r="66" spans="1:9" ht="25.5" customHeight="1">
      <c r="A66" s="23"/>
      <c r="B66" s="23" t="s">
        <v>49</v>
      </c>
      <c r="C66" s="25">
        <f>C65+C67</f>
        <v>60277.366799999996</v>
      </c>
      <c r="D66" s="25"/>
      <c r="E66" s="25">
        <f>(D13+D14)/1.18</f>
        <v>74899.711864406781</v>
      </c>
      <c r="F66" s="25"/>
      <c r="G66" s="25">
        <f>G65+G67</f>
        <v>90394.894800000009</v>
      </c>
      <c r="H66" s="25"/>
      <c r="I66" s="23"/>
    </row>
    <row r="67" spans="1:9" ht="39.75" customHeight="1">
      <c r="A67" s="23"/>
      <c r="B67" s="23" t="s">
        <v>52</v>
      </c>
      <c r="C67" s="25">
        <f>C65*0.05</f>
        <v>2870.3508000000002</v>
      </c>
      <c r="D67" s="25"/>
      <c r="E67" s="25">
        <f>D16-E65</f>
        <v>686.27949386537875</v>
      </c>
      <c r="F67" s="25"/>
      <c r="G67" s="25">
        <f>G65*0.05</f>
        <v>4304.5188000000007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H29+H34+H39+H45+H57+H64+G67/C8/12</f>
        <v>16.979776169867463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</f>
        <v>20.036135880443606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2018-04-17T13:21:19Z</dcterms:modified>
</cp:coreProperties>
</file>