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25"/>
  <c r="E62"/>
  <c r="G33"/>
  <c r="E44" l="1"/>
  <c r="E43"/>
  <c r="E53" l="1"/>
  <c r="D14"/>
  <c r="G51" l="1"/>
  <c r="E66" l="1"/>
  <c r="C8" l="1"/>
  <c r="D17"/>
  <c r="E51"/>
  <c r="G39"/>
  <c r="E39"/>
  <c r="G29"/>
  <c r="E29"/>
  <c r="F28" l="1"/>
  <c r="F27"/>
  <c r="F49"/>
  <c r="C34"/>
  <c r="C57"/>
  <c r="F26"/>
  <c r="F33"/>
  <c r="F34" s="1"/>
  <c r="F50"/>
  <c r="F61"/>
  <c r="F63"/>
  <c r="C29"/>
  <c r="C64"/>
  <c r="C45"/>
  <c r="F25"/>
  <c r="F29" s="1"/>
  <c r="F62"/>
  <c r="F43"/>
  <c r="F45" s="1"/>
  <c r="F44"/>
  <c r="F53"/>
  <c r="H63"/>
  <c r="F39"/>
  <c r="H39"/>
  <c r="H51"/>
  <c r="F55"/>
  <c r="F54"/>
  <c r="F38"/>
  <c r="C39"/>
  <c r="H49"/>
  <c r="H54"/>
  <c r="F56"/>
  <c r="G57"/>
  <c r="H57" s="1"/>
  <c r="H62"/>
  <c r="H25"/>
  <c r="H26"/>
  <c r="H27"/>
  <c r="H28"/>
  <c r="H29"/>
  <c r="H38"/>
  <c r="H44"/>
  <c r="H50"/>
  <c r="H53"/>
  <c r="H55"/>
  <c r="H56"/>
  <c r="F51" l="1"/>
  <c r="F64"/>
  <c r="F57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<sst xmlns="http://schemas.openxmlformats.org/spreadsheetml/2006/main" count="129" uniqueCount="60">
  <si>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</si>
  <si>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</si>
  <si>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</si>
  <si>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</si>
  <si>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</si>
  <si>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</si>
  <si>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</si>
  <si>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</si>
  <si>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</si>
  <si>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</si>
  <si>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</si>
  <si>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</si>
  <si>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</si>
  <si>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</si>
  <si>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</si>
  <si>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</si>
  <si>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</si>
  <si>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</si>
  <si>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</si>
  <si>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</si>
  <si>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</si>
  <si>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</si>
  <si>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</si>
  <si>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</si>
  <si>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</si>
  <si>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</si>
  <si>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</si>
  <si>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</si>
  <si>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</si>
  <si>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</si>
  <si>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</si>
  <si>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</si>
  <si>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</si>
  <si>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</si>
  <si>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</si>
  <si>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</si>
  <si>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</si>
  <si>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</si>
  <si>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</si>
  <si>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</si>
  <si>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</si>
  <si>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</si>
  <si>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</si>
  <si>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</si>
  <si>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</si>
  <si>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</si>
  <si>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</si>
  <si>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</si>
  <si>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</si>
  <si>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</si>
  <si>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</si>
  <si>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</si>
  <si>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</si>
  <si>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</si>
  <si>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</si>
  <si>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</si>
  <si>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</si>
  <si>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д.3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</si>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</sst>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3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624.29999999999995</v>
      </c>
      <c r="D8" s="3"/>
    </row>
    <row r="9" spans="1:9">
      <c r="A9" s="2"/>
      <c r="B9" s="4" t="s">
        <v>3</v>
      </c>
      <c r="C9" s="5">
        <v>624.29999999999995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42" t="s">
        <v>5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86094.85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86094.85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19398.810000000001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66696.040000000008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14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15</v>
      </c>
      <c r="B23" s="38" t="s">
        <v>16</v>
      </c>
      <c r="C23" s="40" t="s">
        <v>17</v>
      </c>
      <c r="D23" s="41"/>
      <c r="E23" s="40" t="s">
        <v>18</v>
      </c>
      <c r="F23" s="41"/>
      <c r="G23" s="40" t="s">
        <v>19</v>
      </c>
      <c r="H23" s="41"/>
      <c r="I23" s="21" t="s">
        <v>20</v>
      </c>
    </row>
    <row r="24" spans="1:9" ht="34.5">
      <c r="A24" s="39"/>
      <c r="B24" s="39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9068.35-4000</f>
        <v>5068.3500000000004</v>
      </c>
      <c r="F25" s="26">
        <f>E25/$C$8/6</f>
        <v>1.3530754444978379</v>
      </c>
      <c r="G25" s="25">
        <v>30000</v>
      </c>
      <c r="H25" s="26">
        <f>G25/$C$8/12</f>
        <v>4.004485023226013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v>824.71</v>
      </c>
      <c r="F26" s="26">
        <f>E26/$C$8/6</f>
        <v>0.22016925623364839</v>
      </c>
      <c r="G26" s="25">
        <v>5000</v>
      </c>
      <c r="H26" s="26">
        <f>G26/$C$8/12</f>
        <v>0.66741417053766894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v>285.33</v>
      </c>
      <c r="F27" s="26">
        <f>E27/$C$8/6</f>
        <v>7.6173314111805224E-2</v>
      </c>
      <c r="G27" s="25">
        <v>1000</v>
      </c>
      <c r="H27" s="26">
        <f>G27/$C$8/12</f>
        <v>0.13348283410753378</v>
      </c>
      <c r="I27" s="23"/>
    </row>
    <row r="28" spans="1:9">
      <c r="A28" s="24">
        <v>4</v>
      </c>
      <c r="B28" s="23" t="s">
        <v>54</v>
      </c>
      <c r="C28" s="25"/>
      <c r="D28" s="25"/>
      <c r="E28" s="25"/>
      <c r="F28" s="26">
        <f>E28/$C$8/6</f>
        <v>0</v>
      </c>
      <c r="G28" s="25"/>
      <c r="H28" s="26">
        <f>G28/$C$8/12</f>
        <v>0</v>
      </c>
      <c r="I28" s="23"/>
    </row>
    <row r="29" spans="1:9" ht="50.25" customHeight="1">
      <c r="A29" s="27"/>
      <c r="B29" s="27" t="s">
        <v>26</v>
      </c>
      <c r="C29" s="28">
        <f>D29*$C$8*8</f>
        <v>20876.591999999997</v>
      </c>
      <c r="D29" s="28">
        <v>4.18</v>
      </c>
      <c r="E29" s="28">
        <f>SUM(E25:E28)</f>
        <v>6178.39</v>
      </c>
      <c r="F29" s="28">
        <f>SUM(F25:F28)</f>
        <v>1.6494180148432915</v>
      </c>
      <c r="G29" s="28">
        <f>SUM(G25:G28)</f>
        <v>36000</v>
      </c>
      <c r="H29" s="28">
        <f>G29/$C$8/12</f>
        <v>4.8053820278712163</v>
      </c>
      <c r="I29" s="27"/>
    </row>
    <row r="30" spans="1:9">
      <c r="A30" s="35" t="s">
        <v>27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15</v>
      </c>
      <c r="B31" s="38" t="s">
        <v>16</v>
      </c>
      <c r="C31" s="40" t="s">
        <v>17</v>
      </c>
      <c r="D31" s="41"/>
      <c r="E31" s="40" t="s">
        <v>18</v>
      </c>
      <c r="F31" s="41"/>
      <c r="G31" s="40" t="s">
        <v>19</v>
      </c>
      <c r="H31" s="41"/>
      <c r="I31" s="21" t="s">
        <v>20</v>
      </c>
    </row>
    <row r="32" spans="1:9" ht="34.5">
      <c r="A32" s="39"/>
      <c r="B32" s="39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9459.17</v>
      </c>
      <c r="F33" s="26">
        <f>E33/$C$8/6</f>
        <v>2.5252736398099205</v>
      </c>
      <c r="G33" s="25">
        <f>4.45*12*624.3</f>
        <v>33337.620000000003</v>
      </c>
      <c r="H33" s="26">
        <f>G33/$C$8/12</f>
        <v>4.45</v>
      </c>
      <c r="I33" s="22" t="s">
        <v>58</v>
      </c>
    </row>
    <row r="34" spans="1:9" ht="33" customHeight="1">
      <c r="A34" s="27"/>
      <c r="B34" s="27" t="s">
        <v>29</v>
      </c>
      <c r="C34" s="28">
        <f>D34*$C$8*8</f>
        <v>10288.464</v>
      </c>
      <c r="D34" s="28">
        <v>2.06</v>
      </c>
      <c r="E34" s="28">
        <f>SUM(E33:E33)</f>
        <v>9459.17</v>
      </c>
      <c r="F34" s="28">
        <f>SUM(F33:F33)</f>
        <v>2.5252736398099205</v>
      </c>
      <c r="G34" s="28">
        <f>SUM(G33:G33)</f>
        <v>33337.620000000003</v>
      </c>
      <c r="H34" s="28">
        <f>G34/$C$8/12</f>
        <v>4.45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15</v>
      </c>
      <c r="B36" s="38" t="s">
        <v>16</v>
      </c>
      <c r="C36" s="40" t="s">
        <v>17</v>
      </c>
      <c r="D36" s="41"/>
      <c r="E36" s="40" t="s">
        <v>18</v>
      </c>
      <c r="F36" s="41"/>
      <c r="G36" s="40" t="s">
        <v>19</v>
      </c>
      <c r="H36" s="41"/>
      <c r="I36" s="21" t="s">
        <v>20</v>
      </c>
    </row>
    <row r="37" spans="1:9" ht="34.5">
      <c r="A37" s="39"/>
      <c r="B37" s="39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/>
      <c r="F38" s="26">
        <f>E38/$C$8/12</f>
        <v>0</v>
      </c>
      <c r="G38" s="25"/>
      <c r="H38" s="26">
        <f>G38/$C$8/12</f>
        <v>0</v>
      </c>
      <c r="I38" s="22" t="s">
        <v>59</v>
      </c>
    </row>
    <row r="39" spans="1:9" ht="48.75" customHeight="1">
      <c r="A39" s="27"/>
      <c r="B39" s="27" t="s">
        <v>32</v>
      </c>
      <c r="C39" s="28">
        <f>D39*$C$8*12</f>
        <v>0</v>
      </c>
      <c r="D39" s="28">
        <v>0</v>
      </c>
      <c r="E39" s="28">
        <f>SUM(E38:E38)</f>
        <v>0</v>
      </c>
      <c r="F39" s="28">
        <f>E39/$C$8/12</f>
        <v>0</v>
      </c>
      <c r="G39" s="28">
        <f>SUM(G38:G38)</f>
        <v>0</v>
      </c>
      <c r="H39" s="28">
        <f>G39/$C$8/12</f>
        <v>0</v>
      </c>
      <c r="I39" s="27"/>
    </row>
    <row r="40" spans="1:9">
      <c r="A40" s="35" t="s">
        <v>33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15</v>
      </c>
      <c r="B41" s="38" t="s">
        <v>16</v>
      </c>
      <c r="C41" s="40" t="s">
        <v>17</v>
      </c>
      <c r="D41" s="41"/>
      <c r="E41" s="40" t="s">
        <v>18</v>
      </c>
      <c r="F41" s="41"/>
      <c r="G41" s="40" t="s">
        <v>19</v>
      </c>
      <c r="H41" s="41"/>
      <c r="I41" s="21" t="s">
        <v>20</v>
      </c>
    </row>
    <row r="42" spans="1:9" ht="34.5">
      <c r="A42" s="39"/>
      <c r="B42" s="39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1143.98</f>
        <v>1143.98</v>
      </c>
      <c r="F43" s="26">
        <f>E43/$C$8/6</f>
        <v>0.30540338512467297</v>
      </c>
      <c r="G43" s="25">
        <v>22500</v>
      </c>
      <c r="H43" s="26">
        <f>G43/$C$8/12</f>
        <v>3.0033637674195099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742.95</f>
        <v>742.95</v>
      </c>
      <c r="F44" s="26">
        <f>E44/$C$8/6</f>
        <v>0.19834214320038446</v>
      </c>
      <c r="G44" s="25">
        <v>10000</v>
      </c>
      <c r="H44" s="26">
        <f>G44/$C$8/12</f>
        <v>1.3348283410753379</v>
      </c>
      <c r="I44" s="23"/>
    </row>
    <row r="45" spans="1:9" ht="48.75" customHeight="1">
      <c r="A45" s="27"/>
      <c r="B45" s="27" t="s">
        <v>36</v>
      </c>
      <c r="C45" s="28">
        <f>D45*$C$8*8</f>
        <v>17730.12</v>
      </c>
      <c r="D45" s="28">
        <v>3.55</v>
      </c>
      <c r="E45" s="28">
        <f>SUM(E43:E44)</f>
        <v>1886.93</v>
      </c>
      <c r="F45" s="28">
        <f>SUM(F43:F44)</f>
        <v>0.50374552832505737</v>
      </c>
      <c r="G45" s="28">
        <f>SUM(G43:G44)</f>
        <v>32500</v>
      </c>
      <c r="H45" s="28">
        <f>G45/$C$8/12</f>
        <v>4.338192108494848</v>
      </c>
      <c r="I45" s="27"/>
    </row>
    <row r="46" spans="1:9">
      <c r="A46" s="35" t="s">
        <v>37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15</v>
      </c>
      <c r="B47" s="38" t="s">
        <v>16</v>
      </c>
      <c r="C47" s="40" t="s">
        <v>17</v>
      </c>
      <c r="D47" s="41"/>
      <c r="E47" s="40" t="s">
        <v>18</v>
      </c>
      <c r="F47" s="41"/>
      <c r="G47" s="40" t="s">
        <v>19</v>
      </c>
      <c r="H47" s="41"/>
      <c r="I47" s="21" t="s">
        <v>20</v>
      </c>
    </row>
    <row r="48" spans="1:9" ht="34.5">
      <c r="A48" s="39"/>
      <c r="B48" s="39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v>968.1</v>
      </c>
      <c r="F49" s="26">
        <f>E49/$C$8/6</f>
        <v>0.25844946339900693</v>
      </c>
      <c r="G49" s="25">
        <v>5000</v>
      </c>
      <c r="H49" s="26">
        <f>G49/$C$8/12</f>
        <v>0.66741417053766894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v>1030</v>
      </c>
      <c r="F50" s="26">
        <f>E50/$C$8/6</f>
        <v>0.27497463826151958</v>
      </c>
      <c r="G50" s="25">
        <v>9820</v>
      </c>
      <c r="H50" s="26">
        <f>G50/$C$8/12</f>
        <v>1.3108014309359817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163.36000000000001</v>
      </c>
      <c r="F51" s="25">
        <f>F53+F54+F55+F56</f>
        <v>4.3611511559613438E-2</v>
      </c>
      <c r="G51" s="25">
        <f>G53+G54+G55+G56</f>
        <v>500</v>
      </c>
      <c r="H51" s="26">
        <f>G51/$C$8/12</f>
        <v>6.6741417053766891E-2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163.36</f>
        <v>163.36000000000001</v>
      </c>
      <c r="F53" s="26">
        <f>E53/$C$8/6</f>
        <v>4.3611511559613438E-2</v>
      </c>
      <c r="G53" s="30">
        <v>500</v>
      </c>
      <c r="H53" s="26">
        <f t="shared" ref="H53:H56" si="0">G53/$C$8/12</f>
        <v>6.6741417053766891E-2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 t="shared" ref="F54:F56" si="1">E54/$C$8/12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 t="shared" si="1"/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/>
      <c r="C56" s="30"/>
      <c r="D56" s="30"/>
      <c r="E56" s="30"/>
      <c r="F56" s="26">
        <f t="shared" si="1"/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13684.656000000001</v>
      </c>
      <c r="D57" s="28">
        <v>2.74</v>
      </c>
      <c r="E57" s="28">
        <f>SUM(E49:E51)</f>
        <v>2161.46</v>
      </c>
      <c r="F57" s="28">
        <f>SUM(F49:F51)</f>
        <v>0.57703561322013996</v>
      </c>
      <c r="G57" s="28">
        <f>SUM(G49:G51)</f>
        <v>15320</v>
      </c>
      <c r="H57" s="28">
        <f>G57/$C$8/12</f>
        <v>2.0449570185274175</v>
      </c>
      <c r="I57" s="27"/>
    </row>
    <row r="58" spans="1:9">
      <c r="A58" s="35" t="s">
        <v>43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15</v>
      </c>
      <c r="B59" s="38" t="s">
        <v>16</v>
      </c>
      <c r="C59" s="40" t="s">
        <v>17</v>
      </c>
      <c r="D59" s="41"/>
      <c r="E59" s="40" t="s">
        <v>18</v>
      </c>
      <c r="F59" s="41"/>
      <c r="G59" s="40" t="s">
        <v>19</v>
      </c>
      <c r="H59" s="41"/>
      <c r="I59" s="21" t="s">
        <v>20</v>
      </c>
    </row>
    <row r="60" spans="1:9" ht="22.5" customHeight="1">
      <c r="A60" s="39"/>
      <c r="B60" s="39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v>619.95000000000005</v>
      </c>
      <c r="F61" s="26">
        <f>E61/$C$8/6</f>
        <v>0.16550536600993115</v>
      </c>
      <c r="G61" s="25">
        <v>2000</v>
      </c>
      <c r="H61" s="26">
        <f>G61/$C$8/12</f>
        <v>0.26696566821506756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185.74</f>
        <v>185.74</v>
      </c>
      <c r="F62" s="26">
        <f>E62/$C$8/6</f>
        <v>4.9586203214266655E-2</v>
      </c>
      <c r="G62" s="25">
        <v>1000</v>
      </c>
      <c r="H62" s="26">
        <f>G62/$C$8/12</f>
        <v>0.13348283410753378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180.5</v>
      </c>
      <c r="F63" s="26">
        <f>E63/$C$8/6</f>
        <v>4.8187303112819692E-2</v>
      </c>
      <c r="G63" s="25">
        <v>1000</v>
      </c>
      <c r="H63" s="26">
        <f>G63/$C$8/12</f>
        <v>0.13348283410753378</v>
      </c>
      <c r="I63" s="23"/>
    </row>
    <row r="64" spans="1:9" ht="19.5" customHeight="1">
      <c r="A64" s="27"/>
      <c r="B64" s="27" t="s">
        <v>47</v>
      </c>
      <c r="C64" s="28">
        <f>D64*$C$8*8</f>
        <v>18204.588</v>
      </c>
      <c r="D64" s="28">
        <v>3.645</v>
      </c>
      <c r="E64" s="28">
        <f>SUM(E61:E63)</f>
        <v>986.19</v>
      </c>
      <c r="F64" s="28">
        <f>SUM(F61:F63)</f>
        <v>0.26327887233701752</v>
      </c>
      <c r="G64" s="28">
        <f>SUM(G61:G63)</f>
        <v>4000</v>
      </c>
      <c r="H64" s="28">
        <f>G64/$C$8/12</f>
        <v>0.53393133643013513</v>
      </c>
      <c r="I64" s="27"/>
    </row>
    <row r="65" spans="1:9" s="50" customFormat="1">
      <c r="A65" s="48"/>
      <c r="B65" s="48" t="s">
        <v>48</v>
      </c>
      <c r="C65" s="49">
        <f>C29+C34+C39+C45+C57+C64</f>
        <v>80784.42</v>
      </c>
      <c r="D65" s="49"/>
      <c r="E65" s="49">
        <f>((E29+E34+E39+E45+E57+E64)*1.05)*1.18</f>
        <v>25612.781459999998</v>
      </c>
      <c r="F65" s="49"/>
      <c r="G65" s="49">
        <f>G29+G34+G39+G45+G57+G64</f>
        <v>121157.62</v>
      </c>
      <c r="H65" s="49"/>
      <c r="I65" s="48"/>
    </row>
    <row r="66" spans="1:9" ht="25.5" customHeight="1">
      <c r="A66" s="23"/>
      <c r="B66" s="23" t="s">
        <v>49</v>
      </c>
      <c r="C66" s="25">
        <f>C65+C67</f>
        <v>84823.641000000003</v>
      </c>
      <c r="D66" s="25"/>
      <c r="E66" s="25">
        <f>(D13+D14)/1.18</f>
        <v>72961.737288135599</v>
      </c>
      <c r="F66" s="25"/>
      <c r="G66" s="25">
        <f>G65+G67</f>
        <v>127215.50099999999</v>
      </c>
      <c r="H66" s="25"/>
      <c r="I66" s="23"/>
    </row>
    <row r="67" spans="1:9" ht="23.25" customHeight="1">
      <c r="A67" s="23"/>
      <c r="B67" s="23" t="s">
        <v>52</v>
      </c>
      <c r="C67" s="25">
        <f>C65*0.05</f>
        <v>4039.221</v>
      </c>
      <c r="D67" s="25"/>
      <c r="E67" s="25">
        <f>D16-E65</f>
        <v>-6213.971459999997</v>
      </c>
      <c r="F67" s="25"/>
      <c r="G67" s="25">
        <f>G65*0.05</f>
        <v>6057.8810000000003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16.9810856158898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20.037681026749961</v>
      </c>
      <c r="I69" s="23"/>
    </row>
    <row r="71" spans="1:9">
      <c r="E71" s="34"/>
      <c r="G71" s="31"/>
    </row>
    <row r="72" spans="1:9">
      <c r="E72" s="34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2018-04-17T12:00:09Z</dcterms:modified>
</cp:coreProperties>
</file>