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1'!$A$1:$I$71</definedName>
  </definedNames>
  <calcPr calcId="125725" calcOnSave="0"/>
</workbook>
</file>

<file path=xl/calcChain.xml><?xml version="1.0" encoding="utf-8"?>
<calcChain xmlns="http://schemas.openxmlformats.org/spreadsheetml/2006/main">
  <c r="E72" i="1"/>
  <c r="E68"/>
  <c r="E51"/>
  <c r="G35"/>
  <c r="E45"/>
  <c r="E27"/>
  <c r="E28"/>
  <c r="E29"/>
  <c r="E30"/>
  <c r="E40"/>
  <c r="E46"/>
  <c r="E55"/>
  <c r="E52"/>
  <c r="G53" l="1"/>
  <c r="D14" l="1"/>
  <c r="D19" s="1"/>
  <c r="E69" l="1"/>
  <c r="G41"/>
  <c r="E41"/>
  <c r="C8"/>
  <c r="F57" l="1"/>
  <c r="F65"/>
  <c r="C31"/>
  <c r="C41"/>
  <c r="C60"/>
  <c r="F28"/>
  <c r="F30"/>
  <c r="F35"/>
  <c r="F36" s="1"/>
  <c r="F45"/>
  <c r="F52"/>
  <c r="F58"/>
  <c r="F64"/>
  <c r="F67" s="1"/>
  <c r="F66"/>
  <c r="C36"/>
  <c r="C47"/>
  <c r="C67"/>
  <c r="F55"/>
  <c r="F53" s="1"/>
  <c r="F29"/>
  <c r="F46"/>
  <c r="F40"/>
  <c r="F41" s="1"/>
  <c r="F27"/>
  <c r="F51"/>
  <c r="F60" s="1"/>
  <c r="E53"/>
  <c r="G60"/>
  <c r="H60" s="1"/>
  <c r="H65"/>
  <c r="H66"/>
  <c r="H58"/>
  <c r="H55"/>
  <c r="H57"/>
  <c r="H46"/>
  <c r="H53"/>
  <c r="H28"/>
  <c r="H30"/>
  <c r="H41"/>
  <c r="H29"/>
  <c r="H40"/>
  <c r="H52"/>
  <c r="F31" l="1"/>
  <c r="F47"/>
  <c r="E60"/>
  <c r="H51"/>
  <c r="E31"/>
  <c r="E67"/>
  <c r="E47"/>
  <c r="E36"/>
  <c r="C68"/>
  <c r="G31" l="1"/>
  <c r="H31" s="1"/>
  <c r="H27"/>
  <c r="G47"/>
  <c r="H47" s="1"/>
  <c r="H45"/>
  <c r="G67"/>
  <c r="H67" s="1"/>
  <c r="H64"/>
  <c r="C72"/>
  <c r="C69" s="1"/>
  <c r="D70" s="1"/>
  <c r="G36"/>
  <c r="H35"/>
  <c r="G68" l="1"/>
  <c r="G72" s="1"/>
  <c r="H36"/>
  <c r="H70" l="1"/>
  <c r="H71" s="1"/>
  <c r="G69"/>
  <c r="F70"/>
  <c r="D71"/>
  <c r="F71" s="1"/>
</calcChain>
</file>

<file path=xl/sharedStrings.xml><?xml version="1.0" encoding="utf-8"?>
<sst xmlns="http://schemas.openxmlformats.org/spreadsheetml/2006/main" count="131" uniqueCount="64">
  <si>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</si>
  <si>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</si>
  <si>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</si>
  <si>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</si>
  <si>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</si>
  <si>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</si>
  <si>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</si>
  <si>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</si>
  <si>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</si>
  <si>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</si>
  <si>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</si>
  <si>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</si>
  <si>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</si>
  <si>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</si>
  <si>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</si>
  <si>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</si>
  <si>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</si>
  <si>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</si>
  <si>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</si>
  <si>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</si>
  <si>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</si>
  <si>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</si>
  <si>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</si>
  <si>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</si>
  <si>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</si>
  <si>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</si>
  <si>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</si>
  <si>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</si>
  <si>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</si>
  <si>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</si>
  <si>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</si>
  <si>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</si>
  <si>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</si>
  <si>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</si>
  <si>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</si>
  <si>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</si>
  <si>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</si>
  <si>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</si>
  <si>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</si>
  <si>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</si>
  <si>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</si>
  <si>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</si>
  <si>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</si>
  <si>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</si>
  <si>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</si>
  <si>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</si>
  <si>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</si>
  <si>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</si>
  <si>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</si>
  <si>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</si>
  <si>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</si>
  <si>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</si>
  <si>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</si>
  <si>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</si>
  <si>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</si>
  <si>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Плановая годовая стоимость на 2018г. рассчитана с учетом ТО раз в три года по тарифам обслуживающей организации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</si>
  <si>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</si>
  <si>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</si>
  <si>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ремонт мягкой кровли</t>
  </si>
  <si>
    <t>замена стекл разбитых()</t>
  </si>
  <si>
    <t>0,2кв.м</t>
  </si>
  <si>
    <t>Адрес многоквартирного дома: ГП Лопухинка ул.Мира ,13</t>
  </si>
  <si>
    <t>окос травы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</si>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</sst>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43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6"/>
  <sheetViews>
    <sheetView tabSelected="1" topLeftCell="A58" zoomScaleNormal="100" workbookViewId="0">
      <selection activeCell="E73" sqref="E73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53</v>
      </c>
    </row>
    <row r="3" spans="1:9" ht="18.75">
      <c r="B3" s="1" t="s">
        <v>42</v>
      </c>
    </row>
    <row r="4" spans="1:9" ht="6" customHeight="1">
      <c r="B4" s="1"/>
    </row>
    <row r="5" spans="1:9" hidden="1"/>
    <row r="6" spans="1:9">
      <c r="A6" s="2" t="s">
        <v>61</v>
      </c>
      <c r="B6" s="3"/>
      <c r="C6" s="3"/>
      <c r="D6" s="3"/>
    </row>
    <row r="7" spans="1:9" ht="9.75" customHeight="1">
      <c r="A7" s="2"/>
      <c r="B7" s="3"/>
      <c r="C7" s="3"/>
      <c r="D7" s="3"/>
    </row>
    <row r="8" spans="1:9">
      <c r="A8" s="2"/>
      <c r="B8" s="4" t="s">
        <v>0</v>
      </c>
      <c r="C8" s="5">
        <f>C9+C10</f>
        <v>622.6</v>
      </c>
      <c r="D8" s="3"/>
    </row>
    <row r="9" spans="1:9">
      <c r="A9" s="2"/>
      <c r="B9" s="4" t="s">
        <v>1</v>
      </c>
      <c r="C9" s="5">
        <v>622.6</v>
      </c>
      <c r="D9" s="3"/>
    </row>
    <row r="10" spans="1:9">
      <c r="A10" s="2"/>
      <c r="B10" s="4" t="s">
        <v>2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5.25" customHeight="1">
      <c r="A12" s="46" t="s">
        <v>43</v>
      </c>
      <c r="B12" s="47"/>
      <c r="C12" s="47"/>
      <c r="D12" s="48"/>
      <c r="E12" s="9"/>
      <c r="F12" s="9"/>
      <c r="G12" s="9"/>
      <c r="H12" s="9"/>
      <c r="I12" s="9"/>
    </row>
    <row r="13" spans="1:9">
      <c r="A13" s="10">
        <v>1</v>
      </c>
      <c r="B13" s="11" t="s">
        <v>44</v>
      </c>
      <c r="C13" s="10" t="s">
        <v>3</v>
      </c>
      <c r="D13" s="12">
        <v>0</v>
      </c>
      <c r="E13" s="9"/>
      <c r="F13" s="9"/>
      <c r="G13" s="9"/>
      <c r="H13" s="9"/>
      <c r="I13" s="9"/>
    </row>
    <row r="14" spans="1:9" ht="30">
      <c r="A14" s="10">
        <v>2</v>
      </c>
      <c r="B14" s="11" t="s">
        <v>45</v>
      </c>
      <c r="C14" s="10" t="s">
        <v>3</v>
      </c>
      <c r="D14" s="34">
        <f>D15+D16+D17</f>
        <v>84941.92</v>
      </c>
      <c r="E14" s="13"/>
      <c r="F14" s="9"/>
      <c r="G14" s="9"/>
      <c r="H14" s="9"/>
      <c r="I14" s="9"/>
    </row>
    <row r="15" spans="1:9" s="17" customFormat="1">
      <c r="A15" s="14"/>
      <c r="B15" s="15" t="s">
        <v>4</v>
      </c>
      <c r="C15" s="14"/>
      <c r="D15" s="35">
        <v>84941.92</v>
      </c>
      <c r="E15" s="13"/>
      <c r="F15" s="16"/>
      <c r="G15" s="16"/>
      <c r="H15" s="16"/>
      <c r="I15" s="16"/>
    </row>
    <row r="16" spans="1:9" s="17" customFormat="1">
      <c r="A16" s="14"/>
      <c r="B16" s="15"/>
      <c r="C16" s="14"/>
      <c r="D16" s="35"/>
      <c r="E16" s="13"/>
      <c r="F16" s="16"/>
      <c r="G16" s="16"/>
      <c r="H16" s="16"/>
      <c r="I16" s="16"/>
    </row>
    <row r="17" spans="1:10" s="17" customFormat="1">
      <c r="A17" s="14"/>
      <c r="B17" s="15"/>
      <c r="C17" s="14"/>
      <c r="D17" s="35"/>
      <c r="E17" s="13"/>
      <c r="F17" s="16"/>
      <c r="G17" s="16"/>
      <c r="H17" s="16"/>
      <c r="I17" s="16"/>
    </row>
    <row r="18" spans="1:10">
      <c r="A18" s="10">
        <v>3</v>
      </c>
      <c r="B18" s="11" t="s">
        <v>46</v>
      </c>
      <c r="C18" s="10" t="s">
        <v>3</v>
      </c>
      <c r="D18" s="36">
        <v>54190.06</v>
      </c>
      <c r="E18" s="9"/>
      <c r="F18" s="9"/>
      <c r="G18" s="9"/>
      <c r="H18" s="9"/>
      <c r="I18" s="9"/>
    </row>
    <row r="19" spans="1:10">
      <c r="A19" s="10">
        <v>4</v>
      </c>
      <c r="B19" s="11" t="s">
        <v>47</v>
      </c>
      <c r="C19" s="10" t="s">
        <v>3</v>
      </c>
      <c r="D19" s="36">
        <f>D13+D14-D18</f>
        <v>30751.86</v>
      </c>
      <c r="E19" s="9"/>
      <c r="F19" s="9"/>
      <c r="G19" s="9"/>
      <c r="H19" s="9"/>
      <c r="I19" s="9"/>
    </row>
    <row r="20" spans="1:10">
      <c r="A20" s="18"/>
      <c r="B20" s="19"/>
      <c r="C20" s="18"/>
      <c r="D20" s="20"/>
      <c r="E20" s="9"/>
      <c r="F20" s="9"/>
      <c r="G20" s="9"/>
      <c r="H20" s="9"/>
      <c r="I20" s="9"/>
    </row>
    <row r="21" spans="1:10" s="22" customFormat="1">
      <c r="A21" s="9"/>
      <c r="B21" s="21" t="s">
        <v>5</v>
      </c>
      <c r="C21" s="9"/>
      <c r="D21" s="9"/>
      <c r="E21" s="9"/>
      <c r="F21" s="9"/>
      <c r="G21" s="9"/>
      <c r="H21" s="9"/>
      <c r="I21" s="9"/>
    </row>
    <row r="22" spans="1:10" ht="45">
      <c r="A22" s="10">
        <v>5</v>
      </c>
      <c r="B22" s="11" t="s">
        <v>48</v>
      </c>
      <c r="C22" s="10" t="s">
        <v>3</v>
      </c>
      <c r="D22" s="12">
        <v>2778557.15</v>
      </c>
      <c r="E22" s="9"/>
      <c r="F22" s="9"/>
      <c r="G22" s="9"/>
      <c r="H22" s="9"/>
      <c r="I22" s="9"/>
    </row>
    <row r="23" spans="1:10" s="22" customFormat="1">
      <c r="A23" s="9"/>
      <c r="B23" s="21"/>
      <c r="C23" s="9"/>
      <c r="D23" s="9"/>
      <c r="E23" s="9"/>
      <c r="F23" s="9"/>
      <c r="G23" s="9"/>
      <c r="H23" s="9"/>
      <c r="I23" s="9"/>
    </row>
    <row r="24" spans="1:10" s="2" customFormat="1" ht="25.5" customHeight="1">
      <c r="A24" s="49" t="s">
        <v>6</v>
      </c>
      <c r="B24" s="50"/>
      <c r="C24" s="50"/>
      <c r="D24" s="50"/>
      <c r="E24" s="50"/>
      <c r="F24" s="50"/>
      <c r="G24" s="50"/>
      <c r="H24" s="50"/>
      <c r="I24" s="51"/>
    </row>
    <row r="25" spans="1:10" ht="36.75" customHeight="1">
      <c r="A25" s="42" t="s">
        <v>7</v>
      </c>
      <c r="B25" s="42" t="s">
        <v>8</v>
      </c>
      <c r="C25" s="44" t="s">
        <v>11</v>
      </c>
      <c r="D25" s="45"/>
      <c r="E25" s="44" t="s">
        <v>49</v>
      </c>
      <c r="F25" s="45"/>
      <c r="G25" s="44" t="s">
        <v>50</v>
      </c>
      <c r="H25" s="45"/>
      <c r="I25" s="23" t="s">
        <v>12</v>
      </c>
    </row>
    <row r="26" spans="1:10" ht="34.5">
      <c r="A26" s="43"/>
      <c r="B26" s="43"/>
      <c r="C26" s="24" t="s">
        <v>13</v>
      </c>
      <c r="D26" s="24" t="s">
        <v>14</v>
      </c>
      <c r="E26" s="24" t="s">
        <v>13</v>
      </c>
      <c r="F26" s="24" t="s">
        <v>14</v>
      </c>
      <c r="G26" s="24" t="s">
        <v>13</v>
      </c>
      <c r="H26" s="24" t="s">
        <v>14</v>
      </c>
      <c r="I26" s="25"/>
    </row>
    <row r="27" spans="1:10" ht="45">
      <c r="A27" s="26">
        <v>1</v>
      </c>
      <c r="B27" s="25" t="s">
        <v>15</v>
      </c>
      <c r="C27" s="27"/>
      <c r="D27" s="27"/>
      <c r="E27" s="37">
        <f>16076.41</f>
        <v>16076.41</v>
      </c>
      <c r="F27" s="28">
        <f>E27/$C$8/6</f>
        <v>4.3035683692044113</v>
      </c>
      <c r="G27" s="27">
        <v>25000</v>
      </c>
      <c r="H27" s="28">
        <f>G27/$C$8/12</f>
        <v>3.3461826748045826</v>
      </c>
      <c r="I27" s="24" t="s">
        <v>52</v>
      </c>
      <c r="J27" s="37"/>
    </row>
    <row r="28" spans="1:10" ht="30">
      <c r="A28" s="26">
        <v>2</v>
      </c>
      <c r="B28" s="25" t="s">
        <v>16</v>
      </c>
      <c r="C28" s="27"/>
      <c r="D28" s="27"/>
      <c r="E28" s="27">
        <f>323.82</f>
        <v>323.82</v>
      </c>
      <c r="F28" s="28">
        <f>E28/$C$8/6</f>
        <v>8.6684869900417585E-2</v>
      </c>
      <c r="G28" s="27">
        <v>500</v>
      </c>
      <c r="H28" s="28">
        <f>G28/$C$8/12</f>
        <v>6.6923653496091653E-2</v>
      </c>
      <c r="I28" s="25"/>
    </row>
    <row r="29" spans="1:10">
      <c r="A29" s="26">
        <v>3</v>
      </c>
      <c r="B29" s="25" t="s">
        <v>17</v>
      </c>
      <c r="C29" s="27"/>
      <c r="D29" s="27"/>
      <c r="E29" s="27">
        <f>207.54</f>
        <v>207.54</v>
      </c>
      <c r="F29" s="28">
        <f>E29/$C$8/6</f>
        <v>5.5557340186315446E-2</v>
      </c>
      <c r="G29" s="27">
        <v>500</v>
      </c>
      <c r="H29" s="28">
        <f>G29/$C$8/12</f>
        <v>6.6923653496091653E-2</v>
      </c>
      <c r="I29" s="25"/>
    </row>
    <row r="30" spans="1:10">
      <c r="A30" s="26">
        <v>4</v>
      </c>
      <c r="B30" s="25" t="s">
        <v>62</v>
      </c>
      <c r="C30" s="27"/>
      <c r="D30" s="27"/>
      <c r="E30" s="27">
        <f>702.44</f>
        <v>702.44</v>
      </c>
      <c r="F30" s="28">
        <f>E30/$C$8/6</f>
        <v>0.1880394046471785</v>
      </c>
      <c r="G30" s="27">
        <v>700</v>
      </c>
      <c r="H30" s="28">
        <f>G30/$C$8/12</f>
        <v>9.369311489452832E-2</v>
      </c>
      <c r="I30" s="25"/>
    </row>
    <row r="31" spans="1:10" s="2" customFormat="1" ht="30">
      <c r="A31" s="29"/>
      <c r="B31" s="29" t="s">
        <v>18</v>
      </c>
      <c r="C31" s="30">
        <f>D31*$C$8*8</f>
        <v>20819.743999999999</v>
      </c>
      <c r="D31" s="30">
        <v>4.18</v>
      </c>
      <c r="E31" s="30">
        <f>SUM(E27:E30)</f>
        <v>17310.21</v>
      </c>
      <c r="F31" s="30">
        <f>SUM(F27:F30)</f>
        <v>4.6338499839383234</v>
      </c>
      <c r="G31" s="30">
        <f>SUM(G27:G30)</f>
        <v>26700</v>
      </c>
      <c r="H31" s="30">
        <f>G31/$C$8/12</f>
        <v>3.5737230966912943</v>
      </c>
      <c r="I31" s="29"/>
    </row>
    <row r="32" spans="1:10" s="2" customFormat="1" ht="25.5" customHeight="1">
      <c r="A32" s="39" t="s">
        <v>19</v>
      </c>
      <c r="B32" s="40"/>
      <c r="C32" s="40"/>
      <c r="D32" s="40"/>
      <c r="E32" s="40"/>
      <c r="F32" s="40"/>
      <c r="G32" s="40"/>
      <c r="H32" s="40"/>
      <c r="I32" s="41"/>
    </row>
    <row r="33" spans="1:9" ht="36.75" customHeight="1">
      <c r="A33" s="42" t="s">
        <v>7</v>
      </c>
      <c r="B33" s="42" t="s">
        <v>8</v>
      </c>
      <c r="C33" s="44" t="s">
        <v>11</v>
      </c>
      <c r="D33" s="45"/>
      <c r="E33" s="44" t="s">
        <v>49</v>
      </c>
      <c r="F33" s="45"/>
      <c r="G33" s="44" t="s">
        <v>50</v>
      </c>
      <c r="H33" s="45"/>
      <c r="I33" s="23" t="s">
        <v>12</v>
      </c>
    </row>
    <row r="34" spans="1:9" ht="34.5">
      <c r="A34" s="43"/>
      <c r="B34" s="43"/>
      <c r="C34" s="24" t="s">
        <v>13</v>
      </c>
      <c r="D34" s="24" t="s">
        <v>14</v>
      </c>
      <c r="E34" s="24" t="s">
        <v>13</v>
      </c>
      <c r="F34" s="24" t="s">
        <v>14</v>
      </c>
      <c r="G34" s="24" t="s">
        <v>13</v>
      </c>
      <c r="H34" s="24" t="s">
        <v>14</v>
      </c>
      <c r="I34" s="25"/>
    </row>
    <row r="35" spans="1:9" ht="45.75">
      <c r="A35" s="26">
        <v>1</v>
      </c>
      <c r="B35" s="25" t="s">
        <v>20</v>
      </c>
      <c r="C35" s="27"/>
      <c r="D35" s="27"/>
      <c r="E35" s="27">
        <v>9433.41</v>
      </c>
      <c r="F35" s="28">
        <f>E35/$C$8/6</f>
        <v>2.5252730485062638</v>
      </c>
      <c r="G35" s="27">
        <f>12*5.51*C9</f>
        <v>41166.312000000005</v>
      </c>
      <c r="H35" s="28">
        <f>G35/$C$8/12</f>
        <v>5.5100000000000007</v>
      </c>
      <c r="I35" s="24" t="s">
        <v>63</v>
      </c>
    </row>
    <row r="36" spans="1:9" s="2" customFormat="1" ht="30">
      <c r="A36" s="29"/>
      <c r="B36" s="29" t="s">
        <v>21</v>
      </c>
      <c r="C36" s="30">
        <f>D36*$C$8*8</f>
        <v>10260.448</v>
      </c>
      <c r="D36" s="30">
        <v>2.06</v>
      </c>
      <c r="E36" s="30">
        <f>SUM(E35:E35)</f>
        <v>9433.41</v>
      </c>
      <c r="F36" s="30">
        <f>SUM(F35:F35)</f>
        <v>2.5252730485062638</v>
      </c>
      <c r="G36" s="30">
        <f>SUM(G35:G35)</f>
        <v>41166.312000000005</v>
      </c>
      <c r="H36" s="30">
        <f>G36/$C$8/12</f>
        <v>5.5100000000000007</v>
      </c>
      <c r="I36" s="29"/>
    </row>
    <row r="37" spans="1:9" s="2" customFormat="1" ht="25.5" customHeight="1">
      <c r="A37" s="39" t="s">
        <v>22</v>
      </c>
      <c r="B37" s="40"/>
      <c r="C37" s="40"/>
      <c r="D37" s="40"/>
      <c r="E37" s="40"/>
      <c r="F37" s="40"/>
      <c r="G37" s="40"/>
      <c r="H37" s="40"/>
      <c r="I37" s="41"/>
    </row>
    <row r="38" spans="1:9" ht="36.75" customHeight="1">
      <c r="A38" s="42" t="s">
        <v>7</v>
      </c>
      <c r="B38" s="42" t="s">
        <v>8</v>
      </c>
      <c r="C38" s="44" t="s">
        <v>11</v>
      </c>
      <c r="D38" s="45"/>
      <c r="E38" s="44" t="s">
        <v>49</v>
      </c>
      <c r="F38" s="45"/>
      <c r="G38" s="44" t="s">
        <v>50</v>
      </c>
      <c r="H38" s="45"/>
      <c r="I38" s="23" t="s">
        <v>12</v>
      </c>
    </row>
    <row r="39" spans="1:9" ht="34.5">
      <c r="A39" s="43"/>
      <c r="B39" s="43"/>
      <c r="C39" s="24" t="s">
        <v>13</v>
      </c>
      <c r="D39" s="24" t="s">
        <v>14</v>
      </c>
      <c r="E39" s="24" t="s">
        <v>13</v>
      </c>
      <c r="F39" s="24" t="s">
        <v>14</v>
      </c>
      <c r="G39" s="24" t="s">
        <v>13</v>
      </c>
      <c r="H39" s="24" t="s">
        <v>14</v>
      </c>
      <c r="I39" s="25"/>
    </row>
    <row r="40" spans="1:9" ht="45.75">
      <c r="A40" s="26">
        <v>1</v>
      </c>
      <c r="B40" s="25" t="s">
        <v>23</v>
      </c>
      <c r="C40" s="27"/>
      <c r="D40" s="27"/>
      <c r="E40" s="27">
        <f>231.41</f>
        <v>231.41</v>
      </c>
      <c r="F40" s="28">
        <f>E40/$C$8/6</f>
        <v>6.194721062212228E-2</v>
      </c>
      <c r="G40" s="27">
        <v>200</v>
      </c>
      <c r="H40" s="28">
        <f>G40/$C$8/12</f>
        <v>2.6769461398436663E-2</v>
      </c>
      <c r="I40" s="24" t="s">
        <v>55</v>
      </c>
    </row>
    <row r="41" spans="1:9" s="2" customFormat="1" ht="30">
      <c r="A41" s="29"/>
      <c r="B41" s="29" t="s">
        <v>24</v>
      </c>
      <c r="C41" s="30">
        <f>D41*$C$8*8</f>
        <v>3436.752</v>
      </c>
      <c r="D41" s="30">
        <v>0.69</v>
      </c>
      <c r="E41" s="30">
        <f>SUM(E40:E40)</f>
        <v>231.41</v>
      </c>
      <c r="F41" s="30">
        <f>SUM(F40:F40)</f>
        <v>6.194721062212228E-2</v>
      </c>
      <c r="G41" s="30">
        <f>SUM(G40:G40)</f>
        <v>200</v>
      </c>
      <c r="H41" s="30">
        <f>G41/$C$8/12</f>
        <v>2.6769461398436663E-2</v>
      </c>
      <c r="I41" s="29"/>
    </row>
    <row r="42" spans="1:9" s="2" customFormat="1" ht="25.5" customHeight="1">
      <c r="A42" s="39" t="s">
        <v>25</v>
      </c>
      <c r="B42" s="40"/>
      <c r="C42" s="40"/>
      <c r="D42" s="40"/>
      <c r="E42" s="40"/>
      <c r="F42" s="40"/>
      <c r="G42" s="40"/>
      <c r="H42" s="40"/>
      <c r="I42" s="41"/>
    </row>
    <row r="43" spans="1:9" ht="36.75" customHeight="1">
      <c r="A43" s="42" t="s">
        <v>7</v>
      </c>
      <c r="B43" s="42" t="s">
        <v>8</v>
      </c>
      <c r="C43" s="44" t="s">
        <v>9</v>
      </c>
      <c r="D43" s="45"/>
      <c r="E43" s="44" t="s">
        <v>10</v>
      </c>
      <c r="F43" s="45"/>
      <c r="G43" s="44" t="s">
        <v>11</v>
      </c>
      <c r="H43" s="45"/>
      <c r="I43" s="23" t="s">
        <v>12</v>
      </c>
    </row>
    <row r="44" spans="1:9" ht="34.5">
      <c r="A44" s="43"/>
      <c r="B44" s="43"/>
      <c r="C44" s="24" t="s">
        <v>13</v>
      </c>
      <c r="D44" s="24" t="s">
        <v>14</v>
      </c>
      <c r="E44" s="24" t="s">
        <v>13</v>
      </c>
      <c r="F44" s="24" t="s">
        <v>14</v>
      </c>
      <c r="G44" s="24" t="s">
        <v>13</v>
      </c>
      <c r="H44" s="24" t="s">
        <v>14</v>
      </c>
      <c r="I44" s="25"/>
    </row>
    <row r="45" spans="1:9" ht="30">
      <c r="A45" s="26">
        <v>1</v>
      </c>
      <c r="B45" s="25" t="s">
        <v>26</v>
      </c>
      <c r="C45" s="27"/>
      <c r="D45" s="27"/>
      <c r="E45" s="27">
        <f>10085</f>
        <v>10085</v>
      </c>
      <c r="F45" s="28">
        <f>E45/$C$8/6</f>
        <v>2.6997001820323376</v>
      </c>
      <c r="G45" s="27">
        <v>23463</v>
      </c>
      <c r="H45" s="28">
        <f>G45/$C$8/12</f>
        <v>3.1404593639575968</v>
      </c>
      <c r="I45" s="24"/>
    </row>
    <row r="46" spans="1:9">
      <c r="A46" s="26">
        <v>2</v>
      </c>
      <c r="B46" s="25" t="s">
        <v>27</v>
      </c>
      <c r="C46" s="27"/>
      <c r="D46" s="27"/>
      <c r="E46" s="27">
        <f>2604</f>
        <v>2604</v>
      </c>
      <c r="F46" s="28">
        <f>E46/$C$8/6</f>
        <v>0.69707677481529062</v>
      </c>
      <c r="G46" s="27">
        <v>8000</v>
      </c>
      <c r="H46" s="28">
        <f>G46/$C$8/12</f>
        <v>1.0707784559374665</v>
      </c>
      <c r="I46" s="25"/>
    </row>
    <row r="47" spans="1:9" s="2" customFormat="1" ht="60">
      <c r="A47" s="29"/>
      <c r="B47" s="29" t="s">
        <v>28</v>
      </c>
      <c r="C47" s="30">
        <f>D47*$C$8*8</f>
        <v>14245.088</v>
      </c>
      <c r="D47" s="30">
        <v>2.86</v>
      </c>
      <c r="E47" s="30">
        <f>SUM(E45:E46)</f>
        <v>12689</v>
      </c>
      <c r="F47" s="30">
        <f>SUM(F45:F46)</f>
        <v>3.3967769568476283</v>
      </c>
      <c r="G47" s="30">
        <f>SUM(G45:G46)</f>
        <v>31463</v>
      </c>
      <c r="H47" s="30">
        <f>G47/$C$8/12</f>
        <v>4.2112378198950635</v>
      </c>
      <c r="I47" s="29"/>
    </row>
    <row r="48" spans="1:9" s="2" customFormat="1" ht="25.5" customHeight="1">
      <c r="A48" s="39" t="s">
        <v>29</v>
      </c>
      <c r="B48" s="40"/>
      <c r="C48" s="40"/>
      <c r="D48" s="40"/>
      <c r="E48" s="40"/>
      <c r="F48" s="40"/>
      <c r="G48" s="40"/>
      <c r="H48" s="40"/>
      <c r="I48" s="41"/>
    </row>
    <row r="49" spans="1:9" ht="36.75" customHeight="1">
      <c r="A49" s="42" t="s">
        <v>7</v>
      </c>
      <c r="B49" s="42" t="s">
        <v>8</v>
      </c>
      <c r="C49" s="44" t="s">
        <v>11</v>
      </c>
      <c r="D49" s="45"/>
      <c r="E49" s="44" t="s">
        <v>49</v>
      </c>
      <c r="F49" s="45"/>
      <c r="G49" s="44" t="s">
        <v>50</v>
      </c>
      <c r="H49" s="45"/>
      <c r="I49" s="23" t="s">
        <v>12</v>
      </c>
    </row>
    <row r="50" spans="1:9" ht="34.5">
      <c r="A50" s="43"/>
      <c r="B50" s="43"/>
      <c r="C50" s="24" t="s">
        <v>13</v>
      </c>
      <c r="D50" s="24" t="s">
        <v>14</v>
      </c>
      <c r="E50" s="24" t="s">
        <v>13</v>
      </c>
      <c r="F50" s="24" t="s">
        <v>14</v>
      </c>
      <c r="G50" s="24" t="s">
        <v>13</v>
      </c>
      <c r="H50" s="24" t="s">
        <v>14</v>
      </c>
      <c r="I50" s="25"/>
    </row>
    <row r="51" spans="1:9" ht="45">
      <c r="A51" s="26">
        <v>1</v>
      </c>
      <c r="B51" s="25" t="s">
        <v>57</v>
      </c>
      <c r="C51" s="27"/>
      <c r="D51" s="27"/>
      <c r="E51" s="27">
        <f>1008.95</f>
        <v>1008.95</v>
      </c>
      <c r="F51" s="28">
        <f>E51/$C$8/6</f>
        <v>0.27009048077952674</v>
      </c>
      <c r="G51" s="27">
        <v>10000</v>
      </c>
      <c r="H51" s="28">
        <f>G51/$C$8/12</f>
        <v>1.3384730699218332</v>
      </c>
      <c r="I51" s="24"/>
    </row>
    <row r="52" spans="1:9">
      <c r="A52" s="26">
        <v>2</v>
      </c>
      <c r="B52" s="25" t="s">
        <v>27</v>
      </c>
      <c r="C52" s="27"/>
      <c r="D52" s="27"/>
      <c r="E52" s="27">
        <f>842</f>
        <v>842</v>
      </c>
      <c r="F52" s="28">
        <f>E52/$C$8/6</f>
        <v>0.22539886497483672</v>
      </c>
      <c r="G52" s="27">
        <v>5800</v>
      </c>
      <c r="H52" s="28">
        <f>G52/$C$8/12</f>
        <v>0.77631438055466317</v>
      </c>
      <c r="I52" s="25"/>
    </row>
    <row r="53" spans="1:9" ht="30">
      <c r="A53" s="26">
        <v>3</v>
      </c>
      <c r="B53" s="25" t="s">
        <v>30</v>
      </c>
      <c r="C53" s="27"/>
      <c r="D53" s="27"/>
      <c r="E53" s="27">
        <f>E55+E57+E58+E59</f>
        <v>143.19999999999999</v>
      </c>
      <c r="F53" s="27">
        <f>F55+F57+F58+F59</f>
        <v>3.8333868722561296E-2</v>
      </c>
      <c r="G53" s="27">
        <f>G55+G57+G58+G59</f>
        <v>25500</v>
      </c>
      <c r="H53" s="28">
        <f>G53/$C$8/12</f>
        <v>3.4131063283006746</v>
      </c>
      <c r="I53" s="25"/>
    </row>
    <row r="54" spans="1:9">
      <c r="A54" s="26"/>
      <c r="B54" s="25" t="s">
        <v>31</v>
      </c>
      <c r="C54" s="27"/>
      <c r="D54" s="27"/>
      <c r="E54" s="27"/>
      <c r="F54" s="28"/>
      <c r="G54" s="27"/>
      <c r="H54" s="28"/>
      <c r="I54" s="25"/>
    </row>
    <row r="55" spans="1:9" s="17" customFormat="1">
      <c r="A55" s="31"/>
      <c r="B55" s="31" t="s">
        <v>32</v>
      </c>
      <c r="C55" s="32"/>
      <c r="D55" s="32"/>
      <c r="E55" s="32">
        <f>143.2</f>
        <v>143.19999999999999</v>
      </c>
      <c r="F55" s="28">
        <f>E55/$C$8/6</f>
        <v>3.8333868722561296E-2</v>
      </c>
      <c r="G55" s="32">
        <v>500</v>
      </c>
      <c r="H55" s="28">
        <f t="shared" ref="H55:H58" si="0">G55/$C$8/12</f>
        <v>6.6923653496091653E-2</v>
      </c>
      <c r="I55" s="31"/>
    </row>
    <row r="56" spans="1:9" s="17" customFormat="1">
      <c r="A56" s="31"/>
      <c r="B56" s="31"/>
      <c r="C56" s="32"/>
      <c r="D56" s="32"/>
      <c r="E56" s="32"/>
      <c r="F56" s="28"/>
      <c r="G56" s="32"/>
      <c r="H56" s="28"/>
      <c r="I56" s="31"/>
    </row>
    <row r="57" spans="1:9" s="17" customFormat="1" ht="30">
      <c r="A57" s="31"/>
      <c r="B57" s="31" t="s">
        <v>56</v>
      </c>
      <c r="C57" s="32"/>
      <c r="D57" s="32"/>
      <c r="E57" s="32"/>
      <c r="F57" s="28">
        <f>E57/$C$8/6</f>
        <v>0</v>
      </c>
      <c r="G57" s="32"/>
      <c r="H57" s="28">
        <f t="shared" si="0"/>
        <v>0</v>
      </c>
      <c r="I57" s="31"/>
    </row>
    <row r="58" spans="1:9" s="17" customFormat="1">
      <c r="A58" s="31"/>
      <c r="B58" s="31" t="s">
        <v>58</v>
      </c>
      <c r="C58" s="32"/>
      <c r="D58" s="32"/>
      <c r="E58" s="32"/>
      <c r="F58" s="28">
        <f>E58/$C$8/6</f>
        <v>0</v>
      </c>
      <c r="G58" s="32">
        <v>25000</v>
      </c>
      <c r="H58" s="28">
        <f t="shared" si="0"/>
        <v>3.3461826748045826</v>
      </c>
      <c r="I58" s="31"/>
    </row>
    <row r="59" spans="1:9" s="17" customFormat="1" ht="30">
      <c r="A59" s="31" t="s">
        <v>60</v>
      </c>
      <c r="B59" s="31" t="s">
        <v>59</v>
      </c>
      <c r="C59" s="32"/>
      <c r="D59" s="32"/>
      <c r="E59" s="32"/>
      <c r="F59" s="28"/>
      <c r="G59" s="32"/>
      <c r="H59" s="28"/>
      <c r="I59" s="31"/>
    </row>
    <row r="60" spans="1:9" s="2" customFormat="1" ht="30">
      <c r="A60" s="29"/>
      <c r="B60" s="29" t="s">
        <v>33</v>
      </c>
      <c r="C60" s="30">
        <f>D60*$C$8*8</f>
        <v>13647.392000000002</v>
      </c>
      <c r="D60" s="30">
        <v>2.74</v>
      </c>
      <c r="E60" s="30">
        <f>SUM(E51:E53)</f>
        <v>1994.15</v>
      </c>
      <c r="F60" s="30">
        <f>SUM(F51:F53)</f>
        <v>0.53382321447692471</v>
      </c>
      <c r="G60" s="30">
        <f>SUM(G51:G53)</f>
        <v>41300</v>
      </c>
      <c r="H60" s="30">
        <f>G60/$C$8/12</f>
        <v>5.5278937787771705</v>
      </c>
      <c r="I60" s="29"/>
    </row>
    <row r="61" spans="1:9" s="2" customFormat="1" ht="25.5" customHeight="1">
      <c r="A61" s="39" t="s">
        <v>34</v>
      </c>
      <c r="B61" s="40"/>
      <c r="C61" s="40"/>
      <c r="D61" s="40"/>
      <c r="E61" s="40"/>
      <c r="F61" s="40"/>
      <c r="G61" s="40"/>
      <c r="H61" s="40"/>
      <c r="I61" s="41"/>
    </row>
    <row r="62" spans="1:9" ht="36.75" customHeight="1">
      <c r="A62" s="42" t="s">
        <v>7</v>
      </c>
      <c r="B62" s="42" t="s">
        <v>8</v>
      </c>
      <c r="C62" s="44" t="s">
        <v>11</v>
      </c>
      <c r="D62" s="45"/>
      <c r="E62" s="44" t="s">
        <v>49</v>
      </c>
      <c r="F62" s="45"/>
      <c r="G62" s="44" t="s">
        <v>50</v>
      </c>
      <c r="H62" s="45"/>
      <c r="I62" s="23" t="s">
        <v>12</v>
      </c>
    </row>
    <row r="63" spans="1:9" ht="34.5">
      <c r="A63" s="43"/>
      <c r="B63" s="43"/>
      <c r="C63" s="24" t="s">
        <v>13</v>
      </c>
      <c r="D63" s="24" t="s">
        <v>14</v>
      </c>
      <c r="E63" s="24" t="s">
        <v>13</v>
      </c>
      <c r="F63" s="24" t="s">
        <v>14</v>
      </c>
      <c r="G63" s="24" t="s">
        <v>13</v>
      </c>
      <c r="H63" s="24" t="s">
        <v>14</v>
      </c>
      <c r="I63" s="25"/>
    </row>
    <row r="64" spans="1:9" ht="30">
      <c r="A64" s="26">
        <v>1</v>
      </c>
      <c r="B64" s="25" t="s">
        <v>51</v>
      </c>
      <c r="C64" s="27"/>
      <c r="D64" s="27"/>
      <c r="E64" s="27">
        <v>544</v>
      </c>
      <c r="F64" s="28">
        <f>E64/$C$8/6</f>
        <v>0.14562587000749544</v>
      </c>
      <c r="G64" s="27">
        <v>1700</v>
      </c>
      <c r="H64" s="28">
        <f>G64/$C$8/12</f>
        <v>0.22754042188671164</v>
      </c>
      <c r="I64" s="24"/>
    </row>
    <row r="65" spans="1:9" ht="45">
      <c r="A65" s="26">
        <v>2</v>
      </c>
      <c r="B65" s="25" t="s">
        <v>35</v>
      </c>
      <c r="C65" s="27"/>
      <c r="D65" s="27"/>
      <c r="E65" s="27">
        <v>440</v>
      </c>
      <c r="F65" s="28">
        <f>E65/$C$8/6</f>
        <v>0.11778563015312132</v>
      </c>
      <c r="G65" s="27">
        <v>2250</v>
      </c>
      <c r="H65" s="28">
        <f>G65/$C$8/12</f>
        <v>0.30115644073241249</v>
      </c>
      <c r="I65" s="25"/>
    </row>
    <row r="66" spans="1:9" ht="30">
      <c r="A66" s="26">
        <v>3</v>
      </c>
      <c r="B66" s="25" t="s">
        <v>36</v>
      </c>
      <c r="C66" s="27"/>
      <c r="D66" s="27"/>
      <c r="E66" s="27">
        <v>554</v>
      </c>
      <c r="F66" s="28">
        <f>E66/$C$8/6</f>
        <v>0.14830281614733912</v>
      </c>
      <c r="G66" s="27">
        <v>1500</v>
      </c>
      <c r="H66" s="28">
        <f>G66/$C$8/12</f>
        <v>0.20077096048827495</v>
      </c>
      <c r="I66" s="25"/>
    </row>
    <row r="67" spans="1:9" s="2" customFormat="1">
      <c r="A67" s="29"/>
      <c r="B67" s="29" t="s">
        <v>37</v>
      </c>
      <c r="C67" s="30">
        <f>D67*$C$8*8</f>
        <v>18155.016</v>
      </c>
      <c r="D67" s="30">
        <v>3.645</v>
      </c>
      <c r="E67" s="30">
        <f>SUM(E64:E66)</f>
        <v>1538</v>
      </c>
      <c r="F67" s="30">
        <f>SUM(F64:F66)</f>
        <v>0.41171431630795585</v>
      </c>
      <c r="G67" s="30">
        <f>SUM(G64:G66)</f>
        <v>5450</v>
      </c>
      <c r="H67" s="30">
        <f>G67/$C$8/12</f>
        <v>0.7294678231073991</v>
      </c>
      <c r="I67" s="29"/>
    </row>
    <row r="68" spans="1:9" s="54" customFormat="1">
      <c r="A68" s="52"/>
      <c r="B68" s="52" t="s">
        <v>38</v>
      </c>
      <c r="C68" s="53">
        <f>C31+C36+C41+C47+C60+C67</f>
        <v>80564.439999999988</v>
      </c>
      <c r="D68" s="53"/>
      <c r="E68" s="53">
        <f>((E31+E36+E41+E47+E60+E67)*1.05)*1.18</f>
        <v>53520.067020000002</v>
      </c>
      <c r="F68" s="53"/>
      <c r="G68" s="53">
        <f>G31+G36+G41+G47+G60+G67</f>
        <v>146279.31200000001</v>
      </c>
      <c r="H68" s="53"/>
      <c r="I68" s="52"/>
    </row>
    <row r="69" spans="1:9" ht="30">
      <c r="A69" s="25"/>
      <c r="B69" s="25" t="s">
        <v>39</v>
      </c>
      <c r="C69" s="27">
        <f>C68+C72</f>
        <v>84592.661999999982</v>
      </c>
      <c r="D69" s="27"/>
      <c r="E69" s="27">
        <f>(D15+D16)/1.18</f>
        <v>71984.677966101692</v>
      </c>
      <c r="F69" s="27"/>
      <c r="G69" s="27">
        <f>G68+G72</f>
        <v>153593.2776</v>
      </c>
      <c r="H69" s="27"/>
      <c r="I69" s="25"/>
    </row>
    <row r="70" spans="1:9">
      <c r="A70" s="25"/>
      <c r="B70" s="25" t="s">
        <v>40</v>
      </c>
      <c r="C70" s="27"/>
      <c r="D70" s="27">
        <f>C69/C8/8</f>
        <v>16.983749999999997</v>
      </c>
      <c r="E70" s="27"/>
      <c r="F70" s="27">
        <f>D70</f>
        <v>16.983749999999997</v>
      </c>
      <c r="G70" s="27"/>
      <c r="H70" s="27">
        <f>H67+H60+H47+H41+H36+G72/C9/12</f>
        <v>16.98432348217154</v>
      </c>
      <c r="I70" s="25"/>
    </row>
    <row r="71" spans="1:9">
      <c r="A71" s="25"/>
      <c r="B71" s="25" t="s">
        <v>41</v>
      </c>
      <c r="C71" s="27"/>
      <c r="D71" s="27">
        <f>D70*1.18</f>
        <v>20.040824999999995</v>
      </c>
      <c r="E71" s="27"/>
      <c r="F71" s="27">
        <f>D71</f>
        <v>20.040824999999995</v>
      </c>
      <c r="G71" s="27"/>
      <c r="H71" s="27">
        <f>H70*1.18</f>
        <v>20.041501708962414</v>
      </c>
      <c r="I71" s="25"/>
    </row>
    <row r="72" spans="1:9" ht="30">
      <c r="A72" s="25"/>
      <c r="B72" s="25" t="s">
        <v>54</v>
      </c>
      <c r="C72" s="27">
        <f>C68*0.05</f>
        <v>4028.2219999999998</v>
      </c>
      <c r="D72" s="27"/>
      <c r="E72" s="27">
        <f>D18-E68</f>
        <v>669.99297999999544</v>
      </c>
      <c r="F72" s="27"/>
      <c r="G72" s="27">
        <f>G68*0.05</f>
        <v>7313.9656000000004</v>
      </c>
      <c r="H72" s="27"/>
      <c r="I72" s="25"/>
    </row>
    <row r="73" spans="1:9">
      <c r="G73" s="33"/>
    </row>
    <row r="74" spans="1:9">
      <c r="E74" s="38"/>
      <c r="G74" s="33"/>
    </row>
    <row r="75" spans="1:9">
      <c r="E75" s="38"/>
    </row>
    <row r="76" spans="1:9">
      <c r="E76" s="38"/>
    </row>
  </sheetData>
  <mergeCells count="37">
    <mergeCell ref="A12:D12"/>
    <mergeCell ref="A24:I24"/>
    <mergeCell ref="A25:A26"/>
    <mergeCell ref="B25:B26"/>
    <mergeCell ref="C25:D25"/>
    <mergeCell ref="E25:F25"/>
    <mergeCell ref="G25:H25"/>
    <mergeCell ref="A32:I32"/>
    <mergeCell ref="A33:A34"/>
    <mergeCell ref="B33:B34"/>
    <mergeCell ref="C33:D33"/>
    <mergeCell ref="E33:F33"/>
    <mergeCell ref="G33:H33"/>
    <mergeCell ref="A37:I37"/>
    <mergeCell ref="A38:A39"/>
    <mergeCell ref="B38:B39"/>
    <mergeCell ref="C38:D38"/>
    <mergeCell ref="E38:F38"/>
    <mergeCell ref="G38:H38"/>
    <mergeCell ref="A42:I42"/>
    <mergeCell ref="A43:A44"/>
    <mergeCell ref="B43:B44"/>
    <mergeCell ref="C43:D43"/>
    <mergeCell ref="E43:F43"/>
    <mergeCell ref="G43:H43"/>
    <mergeCell ref="A48:I48"/>
    <mergeCell ref="A49:A50"/>
    <mergeCell ref="B49:B50"/>
    <mergeCell ref="C49:D49"/>
    <mergeCell ref="E49:F49"/>
    <mergeCell ref="G49:H49"/>
    <mergeCell ref="A61:I61"/>
    <mergeCell ref="A62:A63"/>
    <mergeCell ref="B62:B63"/>
    <mergeCell ref="C62:D62"/>
    <mergeCell ref="E62:F62"/>
    <mergeCell ref="G62:H62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2018-04-17T07:34:32Z</dcterms:modified>
</cp:coreProperties>
</file>